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7400" windowHeight="8640"/>
  </bookViews>
  <sheets>
    <sheet name="Proracun" sheetId="1" r:id="rId1"/>
    <sheet name="HTP zavisnost" sheetId="4" r:id="rId2"/>
    <sheet name="ITP zavisnost" sheetId="5" r:id="rId3"/>
    <sheet name="Sheet2" sheetId="2" r:id="rId4"/>
    <sheet name="Sheet3" sheetId="3" r:id="rId5"/>
  </sheets>
  <calcPr calcId="125725"/>
</workbook>
</file>

<file path=xl/calcChain.xml><?xml version="1.0" encoding="utf-8"?>
<calcChain xmlns="http://schemas.openxmlformats.org/spreadsheetml/2006/main">
  <c r="D58" i="1"/>
  <c r="G57"/>
  <c r="J51"/>
  <c r="J42"/>
  <c r="J43"/>
  <c r="J44"/>
  <c r="J45"/>
  <c r="J46"/>
  <c r="J47"/>
  <c r="J48"/>
  <c r="J49"/>
  <c r="J50"/>
  <c r="J52"/>
  <c r="K52" s="1"/>
  <c r="J53"/>
  <c r="J41"/>
  <c r="D43"/>
  <c r="D44"/>
  <c r="D45"/>
  <c r="D46"/>
  <c r="D47"/>
  <c r="D48"/>
  <c r="D49"/>
  <c r="D50"/>
  <c r="D51"/>
  <c r="D52"/>
  <c r="D53"/>
  <c r="D42"/>
  <c r="F42"/>
  <c r="F43"/>
  <c r="F44"/>
  <c r="F45"/>
  <c r="F46"/>
  <c r="F47"/>
  <c r="F48"/>
  <c r="F49"/>
  <c r="F50"/>
  <c r="F51"/>
  <c r="F52"/>
  <c r="F53"/>
  <c r="F41"/>
  <c r="N23"/>
  <c r="M23"/>
  <c r="L23"/>
  <c r="K23"/>
  <c r="J23"/>
  <c r="I23"/>
  <c r="H23"/>
  <c r="G23"/>
  <c r="F23"/>
  <c r="E23"/>
  <c r="N22"/>
  <c r="M22"/>
  <c r="L22"/>
  <c r="K22"/>
  <c r="J22"/>
  <c r="I22"/>
  <c r="H22"/>
  <c r="G22"/>
  <c r="F22"/>
  <c r="E22"/>
  <c r="N21"/>
  <c r="M21"/>
  <c r="L21"/>
  <c r="K21"/>
  <c r="J21"/>
  <c r="I21"/>
  <c r="H21"/>
  <c r="G21"/>
  <c r="F21"/>
  <c r="E21"/>
  <c r="G52" l="1"/>
  <c r="H52" s="1"/>
  <c r="G50"/>
  <c r="H50" s="1"/>
  <c r="G48"/>
  <c r="H48" s="1"/>
  <c r="G46"/>
  <c r="H46" s="1"/>
  <c r="G44"/>
  <c r="H44" s="1"/>
  <c r="K50"/>
  <c r="L50" s="1"/>
  <c r="K48"/>
  <c r="L48" s="1"/>
  <c r="K46"/>
  <c r="L46" s="1"/>
  <c r="K44"/>
  <c r="L44" s="1"/>
  <c r="K42"/>
  <c r="L42" s="1"/>
  <c r="G42"/>
  <c r="H42" s="1"/>
  <c r="G53"/>
  <c r="H53" s="1"/>
  <c r="G51"/>
  <c r="H51" s="1"/>
  <c r="G49"/>
  <c r="H49" s="1"/>
  <c r="G47"/>
  <c r="H47" s="1"/>
  <c r="G45"/>
  <c r="H45" s="1"/>
  <c r="G43"/>
  <c r="H43" s="1"/>
  <c r="L52"/>
  <c r="K49"/>
  <c r="L49" s="1"/>
  <c r="K47"/>
  <c r="L47" s="1"/>
  <c r="K45"/>
  <c r="L45" s="1"/>
  <c r="K43"/>
  <c r="L43" s="1"/>
  <c r="K51"/>
  <c r="L51" s="1"/>
  <c r="K53"/>
  <c r="L53" s="1"/>
  <c r="H33"/>
  <c r="N20"/>
  <c r="M20"/>
  <c r="L20"/>
  <c r="K20"/>
  <c r="J20"/>
  <c r="I20"/>
  <c r="H20"/>
  <c r="G20"/>
  <c r="F20"/>
  <c r="E20"/>
  <c r="H32"/>
  <c r="I32" s="1"/>
  <c r="J32" s="1"/>
  <c r="K32" s="1"/>
  <c r="N19"/>
  <c r="M19"/>
  <c r="L19"/>
  <c r="K19"/>
  <c r="J19"/>
  <c r="I19"/>
  <c r="H19"/>
  <c r="G19"/>
  <c r="F19"/>
  <c r="E19"/>
  <c r="H31"/>
  <c r="N18"/>
  <c r="M18"/>
  <c r="L18"/>
  <c r="K18"/>
  <c r="J18"/>
  <c r="I18"/>
  <c r="H18"/>
  <c r="G18"/>
  <c r="F18"/>
  <c r="E18"/>
  <c r="H30"/>
  <c r="I30" s="1"/>
  <c r="J30" s="1"/>
  <c r="K30" s="1"/>
  <c r="H29"/>
  <c r="H28"/>
  <c r="I28" s="1"/>
  <c r="J28" s="1"/>
  <c r="K28" s="1"/>
  <c r="N9"/>
  <c r="M9"/>
  <c r="L9"/>
  <c r="K9"/>
  <c r="J9"/>
  <c r="I9"/>
  <c r="H9"/>
  <c r="G9"/>
  <c r="F9"/>
  <c r="E9"/>
  <c r="N8"/>
  <c r="M8"/>
  <c r="L8"/>
  <c r="K8"/>
  <c r="J8"/>
  <c r="I8"/>
  <c r="H8"/>
  <c r="G8"/>
  <c r="F8"/>
  <c r="E8"/>
  <c r="I29"/>
  <c r="J29" s="1"/>
  <c r="K29" s="1"/>
  <c r="I31"/>
  <c r="J31" s="1"/>
  <c r="K31" s="1"/>
  <c r="I33"/>
  <c r="J33" s="1"/>
  <c r="K33" s="1"/>
</calcChain>
</file>

<file path=xl/sharedStrings.xml><?xml version="1.0" encoding="utf-8"?>
<sst xmlns="http://schemas.openxmlformats.org/spreadsheetml/2006/main" count="36" uniqueCount="27">
  <si>
    <t>ZADATAK 5</t>
  </si>
  <si>
    <t>u</t>
  </si>
  <si>
    <t>Tabela 1: Maksimalne godišnje visine kiša različitih verovatnoća pojave</t>
  </si>
  <si>
    <t>Trajanje kiše [min]</t>
  </si>
  <si>
    <t>α</t>
  </si>
  <si>
    <t>T [god]</t>
  </si>
  <si>
    <t>P [-]</t>
  </si>
  <si>
    <t>F [-]</t>
  </si>
  <si>
    <t>y [-]</t>
  </si>
  <si>
    <t>X [mm]</t>
  </si>
  <si>
    <t>Povratni periodi   T [god]</t>
  </si>
  <si>
    <t>Visina kiše [mm]</t>
  </si>
  <si>
    <t>Intenzitet kiše [mm/h]</t>
  </si>
  <si>
    <t>Sr. vred.</t>
  </si>
  <si>
    <t>St. dev.</t>
  </si>
  <si>
    <t>Huk [mm]</t>
  </si>
  <si>
    <t>t [min]</t>
  </si>
  <si>
    <t>H [mm]</t>
  </si>
  <si>
    <t>∆t [min]</t>
  </si>
  <si>
    <t>isr [mm/h]</t>
  </si>
  <si>
    <t>Računska kiša sa oblikom verovatnoće prevazilaženja 20%</t>
  </si>
  <si>
    <t>Računska kiša sa oblikom verovatnoće prevazilaženja 80%</t>
  </si>
  <si>
    <t>Tabela 2: Proračun padavina i intenziteta padavina usled računskih kiša, različitih verovatnoća pojave</t>
  </si>
  <si>
    <t>Blok kiša</t>
  </si>
  <si>
    <t>P/Puk</t>
  </si>
  <si>
    <t>P [mm]</t>
  </si>
  <si>
    <t>∆P [mm]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</si>
</sst>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23" xfId="0" applyBorder="1" applyAlignment="1">
      <alignment horizontal="center"/>
    </xf>
    <xf numFmtId="0" fontId="3" fillId="0" borderId="0" xfId="0" applyFont="1"/>
    <xf numFmtId="0" fontId="1" fillId="0" borderId="8" xfId="0" applyFont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0" xfId="0" applyFont="1"/>
    <xf numFmtId="0" fontId="1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6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1" fillId="0" borderId="3" xfId="0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HTP zavisnost</a:t>
            </a:r>
          </a:p>
        </c:rich>
      </c:tx>
    </c:title>
    <c:plotArea>
      <c:layout>
        <c:manualLayout>
          <c:layoutTarget val="inner"/>
          <c:xMode val="edge"/>
          <c:yMode val="edge"/>
          <c:x val="8.6695062362860786E-2"/>
          <c:y val="0.10005705134602418"/>
          <c:w val="0.87863329918748656"/>
          <c:h val="0.7722821830350225"/>
        </c:manualLayout>
      </c:layout>
      <c:scatterChart>
        <c:scatterStyle val="lineMarker"/>
        <c:ser>
          <c:idx val="0"/>
          <c:order val="0"/>
          <c:tx>
            <c:v>T=2 god</c:v>
          </c:tx>
          <c:spPr>
            <a:ln w="25400">
              <a:noFill/>
            </a:ln>
          </c:spPr>
          <c:xVal>
            <c:numRef>
              <c:f>Proracun!$E$5:$N$5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240</c:v>
                </c:pt>
                <c:pt idx="9">
                  <c:v>360</c:v>
                </c:pt>
              </c:numCache>
            </c:numRef>
          </c:xVal>
          <c:yVal>
            <c:numRef>
              <c:f>Proracun!$E$11:$N$11</c:f>
              <c:numCache>
                <c:formatCode>0.0</c:formatCode>
                <c:ptCount val="10"/>
                <c:pt idx="0">
                  <c:v>8.9778723434362711</c:v>
                </c:pt>
                <c:pt idx="1">
                  <c:v>13.000396522959777</c:v>
                </c:pt>
                <c:pt idx="2">
                  <c:v>14.901924569791998</c:v>
                </c:pt>
                <c:pt idx="3">
                  <c:v>18.55268859320811</c:v>
                </c:pt>
                <c:pt idx="4">
                  <c:v>20.321392655651064</c:v>
                </c:pt>
                <c:pt idx="5">
                  <c:v>21.804980663456433</c:v>
                </c:pt>
                <c:pt idx="6">
                  <c:v>22.904980663456435</c:v>
                </c:pt>
                <c:pt idx="7">
                  <c:v>24.255744686872543</c:v>
                </c:pt>
                <c:pt idx="8">
                  <c:v>26.306508710288654</c:v>
                </c:pt>
                <c:pt idx="9">
                  <c:v>29.21262089761753</c:v>
                </c:pt>
              </c:numCache>
            </c:numRef>
          </c:yVal>
        </c:ser>
        <c:ser>
          <c:idx val="1"/>
          <c:order val="1"/>
          <c:tx>
            <c:v>T=5 god</c:v>
          </c:tx>
          <c:spPr>
            <a:ln w="25400">
              <a:noFill/>
            </a:ln>
          </c:spPr>
          <c:xVal>
            <c:numRef>
              <c:f>Proracun!$E$5:$N$5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240</c:v>
                </c:pt>
                <c:pt idx="9">
                  <c:v>360</c:v>
                </c:pt>
              </c:numCache>
            </c:numRef>
          </c:xVal>
          <c:yVal>
            <c:numRef>
              <c:f>Proracun!$E$12:$N$12</c:f>
              <c:numCache>
                <c:formatCode>0.0</c:formatCode>
                <c:ptCount val="10"/>
                <c:pt idx="0">
                  <c:v>12.867794034558656</c:v>
                </c:pt>
                <c:pt idx="1">
                  <c:v>18.923686370805228</c:v>
                </c:pt>
                <c:pt idx="2">
                  <c:v>21.355658284608683</c:v>
                </c:pt>
                <c:pt idx="3">
                  <c:v>25.271644241510412</c:v>
                </c:pt>
                <c:pt idx="4">
                  <c:v>27.747606793248345</c:v>
                </c:pt>
                <c:pt idx="5">
                  <c:v>29.319602112215591</c:v>
                </c:pt>
                <c:pt idx="6">
                  <c:v>30.419602112215593</c:v>
                </c:pt>
                <c:pt idx="7">
                  <c:v>32.035588069117317</c:v>
                </c:pt>
                <c:pt idx="8">
                  <c:v>34.351574026019044</c:v>
                </c:pt>
                <c:pt idx="9">
                  <c:v>39.379461681232854</c:v>
                </c:pt>
              </c:numCache>
            </c:numRef>
          </c:yVal>
        </c:ser>
        <c:ser>
          <c:idx val="2"/>
          <c:order val="2"/>
          <c:tx>
            <c:v>T=10 god</c:v>
          </c:tx>
          <c:spPr>
            <a:ln w="25400">
              <a:noFill/>
            </a:ln>
          </c:spPr>
          <c:xVal>
            <c:numRef>
              <c:f>Proracun!$E$5:$N$5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240</c:v>
                </c:pt>
                <c:pt idx="9">
                  <c:v>360</c:v>
                </c:pt>
              </c:numCache>
            </c:numRef>
          </c:xVal>
          <c:yVal>
            <c:numRef>
              <c:f>Proracun!$E$13:$N$13</c:f>
              <c:numCache>
                <c:formatCode>0.0</c:formatCode>
                <c:ptCount val="10"/>
                <c:pt idx="0">
                  <c:v>15.443260667336311</c:v>
                </c:pt>
                <c:pt idx="1">
                  <c:v>22.845419652534837</c:v>
                </c:pt>
                <c:pt idx="2">
                  <c:v>25.628591561717066</c:v>
                </c:pt>
                <c:pt idx="3">
                  <c:v>29.720177516308176</c:v>
                </c:pt>
                <c:pt idx="4">
                  <c:v>32.664406728551143</c:v>
                </c:pt>
                <c:pt idx="5">
                  <c:v>34.294935380081512</c:v>
                </c:pt>
                <c:pt idx="6">
                  <c:v>35.394935380081513</c:v>
                </c:pt>
                <c:pt idx="7">
                  <c:v>37.186521334672626</c:v>
                </c:pt>
                <c:pt idx="8">
                  <c:v>39.678107289263735</c:v>
                </c:pt>
                <c:pt idx="9">
                  <c:v>46.110794925992636</c:v>
                </c:pt>
              </c:numCache>
            </c:numRef>
          </c:yVal>
        </c:ser>
        <c:ser>
          <c:idx val="3"/>
          <c:order val="3"/>
          <c:tx>
            <c:v>T=20 god</c:v>
          </c:tx>
          <c:spPr>
            <a:ln w="25400">
              <a:noFill/>
            </a:ln>
          </c:spPr>
          <c:xVal>
            <c:numRef>
              <c:f>Proracun!$E$5:$N$5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240</c:v>
                </c:pt>
                <c:pt idx="9">
                  <c:v>360</c:v>
                </c:pt>
              </c:numCache>
            </c:numRef>
          </c:xVal>
          <c:yVal>
            <c:numRef>
              <c:f>Proracun!$E$14:$N$14</c:f>
              <c:numCache>
                <c:formatCode>0.0</c:formatCode>
                <c:ptCount val="10"/>
                <c:pt idx="0">
                  <c:v>17.913710094712705</c:v>
                </c:pt>
                <c:pt idx="1">
                  <c:v>26.607240371494349</c:v>
                </c:pt>
                <c:pt idx="2">
                  <c:v>29.727291748046081</c:v>
                </c:pt>
                <c:pt idx="3">
                  <c:v>33.987317436321945</c:v>
                </c:pt>
                <c:pt idx="4">
                  <c:v>37.38071927172426</c:v>
                </c:pt>
                <c:pt idx="5">
                  <c:v>39.067394501149543</c:v>
                </c:pt>
                <c:pt idx="6">
                  <c:v>40.167394501149545</c:v>
                </c:pt>
                <c:pt idx="7">
                  <c:v>42.127420189425408</c:v>
                </c:pt>
                <c:pt idx="8">
                  <c:v>44.78744587770128</c:v>
                </c:pt>
                <c:pt idx="9">
                  <c:v>52.567651383908213</c:v>
                </c:pt>
              </c:numCache>
            </c:numRef>
          </c:yVal>
        </c:ser>
        <c:ser>
          <c:idx val="4"/>
          <c:order val="4"/>
          <c:tx>
            <c:v>T=50 god</c:v>
          </c:tx>
          <c:spPr>
            <a:ln w="25400">
              <a:noFill/>
            </a:ln>
          </c:spPr>
          <c:marker>
            <c:symbol val="dash"/>
            <c:size val="5"/>
          </c:marker>
          <c:xVal>
            <c:numRef>
              <c:f>Proracun!$E$5:$N$5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240</c:v>
                </c:pt>
                <c:pt idx="9">
                  <c:v>360</c:v>
                </c:pt>
              </c:numCache>
            </c:numRef>
          </c:xVal>
          <c:yVal>
            <c:numRef>
              <c:f>Proracun!$E$15:$N$15</c:f>
              <c:numCache>
                <c:formatCode>0.0</c:formatCode>
                <c:ptCount val="10"/>
                <c:pt idx="0">
                  <c:v>21.11145347403578</c:v>
                </c:pt>
                <c:pt idx="1">
                  <c:v>31.476531426372667</c:v>
                </c:pt>
                <c:pt idx="2">
                  <c:v>35.032638718286634</c:v>
                </c:pt>
                <c:pt idx="3">
                  <c:v>39.510692364243624</c:v>
                </c:pt>
                <c:pt idx="4">
                  <c:v>43.485502086795577</c:v>
                </c:pt>
                <c:pt idx="5">
                  <c:v>45.244853302114578</c:v>
                </c:pt>
                <c:pt idx="6">
                  <c:v>46.344853302114572</c:v>
                </c:pt>
                <c:pt idx="7">
                  <c:v>48.522906948071565</c:v>
                </c:pt>
                <c:pt idx="8">
                  <c:v>51.400960594028547</c:v>
                </c:pt>
                <c:pt idx="9">
                  <c:v>60.925389761684428</c:v>
                </c:pt>
              </c:numCache>
            </c:numRef>
          </c:yVal>
        </c:ser>
        <c:ser>
          <c:idx val="5"/>
          <c:order val="5"/>
          <c:tx>
            <c:v>T=100 god</c:v>
          </c:tx>
          <c:spPr>
            <a:ln w="25400">
              <a:noFill/>
            </a:ln>
          </c:spPr>
          <c:xVal>
            <c:numRef>
              <c:f>Proracun!$E$5:$N$5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240</c:v>
                </c:pt>
                <c:pt idx="9">
                  <c:v>360</c:v>
                </c:pt>
              </c:numCache>
            </c:numRef>
          </c:xVal>
          <c:yVal>
            <c:numRef>
              <c:f>Proracun!$E$16:$N$16</c:f>
              <c:numCache>
                <c:formatCode>0.0</c:formatCode>
                <c:ptCount val="10"/>
                <c:pt idx="0">
                  <c:v>23.507712146297219</c:v>
                </c:pt>
                <c:pt idx="1">
                  <c:v>35.125379859134398</c:v>
                </c:pt>
                <c:pt idx="2">
                  <c:v>39.008249697265839</c:v>
                </c:pt>
                <c:pt idx="3">
                  <c:v>43.649684616331562</c:v>
                </c:pt>
                <c:pt idx="4">
                  <c:v>48.060177733840149</c:v>
                </c:pt>
                <c:pt idx="5">
                  <c:v>49.873989373528715</c:v>
                </c:pt>
                <c:pt idx="6">
                  <c:v>50.973989373528724</c:v>
                </c:pt>
                <c:pt idx="7">
                  <c:v>53.315424292594443</c:v>
                </c:pt>
                <c:pt idx="8">
                  <c:v>56.356859211660165</c:v>
                </c:pt>
                <c:pt idx="9">
                  <c:v>67.188338564185912</c:v>
                </c:pt>
              </c:numCache>
            </c:numRef>
          </c:yVal>
        </c:ser>
        <c:axId val="55846016"/>
        <c:axId val="61670144"/>
      </c:scatterChart>
      <c:valAx>
        <c:axId val="55846016"/>
        <c:scaling>
          <c:logBase val="10"/>
          <c:orientation val="minMax"/>
          <c:min val="1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</a:t>
                </a:r>
                <a:r>
                  <a:rPr lang="en-US" baseline="0"/>
                  <a:t>(t)</a:t>
                </a:r>
                <a:endParaRPr lang="en-US"/>
              </a:p>
            </c:rich>
          </c:tx>
        </c:title>
        <c:numFmt formatCode="General" sourceLinked="1"/>
        <c:majorTickMark val="none"/>
        <c:tickLblPos val="nextTo"/>
        <c:crossAx val="61670144"/>
        <c:crosses val="autoZero"/>
        <c:crossBetween val="midCat"/>
      </c:valAx>
      <c:valAx>
        <c:axId val="61670144"/>
        <c:scaling>
          <c:orientation val="minMax"/>
          <c:max val="70"/>
          <c:min val="0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 [mm]</a:t>
                </a:r>
              </a:p>
            </c:rich>
          </c:tx>
        </c:title>
        <c:numFmt formatCode="0.0" sourceLinked="1"/>
        <c:majorTickMark val="none"/>
        <c:tickLblPos val="nextTo"/>
        <c:crossAx val="558460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571897759815662"/>
          <c:y val="0.58791215478271586"/>
          <c:w val="8.7176239838958683E-2"/>
          <c:h val="0.25799828228077332"/>
        </c:manualLayout>
      </c:layout>
      <c:spPr>
        <a:solidFill>
          <a:sysClr val="window" lastClr="FFFFFF"/>
        </a:solidFill>
      </c:spPr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ITP zavisnost</a:t>
            </a:r>
          </a:p>
        </c:rich>
      </c:tx>
    </c:title>
    <c:plotArea>
      <c:layout>
        <c:manualLayout>
          <c:layoutTarget val="inner"/>
          <c:xMode val="edge"/>
          <c:yMode val="edge"/>
          <c:x val="0.10154055182548867"/>
          <c:y val="0.10178587414691963"/>
          <c:w val="0.86232375750960888"/>
          <c:h val="0.76834759023178745"/>
        </c:manualLayout>
      </c:layout>
      <c:scatterChart>
        <c:scatterStyle val="lineMarker"/>
        <c:ser>
          <c:idx val="0"/>
          <c:order val="0"/>
          <c:tx>
            <c:v>T=2 god</c:v>
          </c:tx>
          <c:spPr>
            <a:ln w="25400">
              <a:noFill/>
            </a:ln>
          </c:spPr>
          <c:marker>
            <c:symbol val="diamond"/>
            <c:size val="3"/>
          </c:marker>
          <c:xVal>
            <c:numRef>
              <c:f>Proracun!$E$5:$N$5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240</c:v>
                </c:pt>
                <c:pt idx="9">
                  <c:v>360</c:v>
                </c:pt>
              </c:numCache>
            </c:numRef>
          </c:xVal>
          <c:yVal>
            <c:numRef>
              <c:f>Proracun!$E$18:$N$18</c:f>
              <c:numCache>
                <c:formatCode>0.0</c:formatCode>
                <c:ptCount val="10"/>
                <c:pt idx="0">
                  <c:v>53.867234060617626</c:v>
                </c:pt>
                <c:pt idx="1">
                  <c:v>39.001189568879326</c:v>
                </c:pt>
                <c:pt idx="2">
                  <c:v>29.803849139583996</c:v>
                </c:pt>
                <c:pt idx="3">
                  <c:v>18.55268859320811</c:v>
                </c:pt>
                <c:pt idx="4">
                  <c:v>13.547595103767376</c:v>
                </c:pt>
                <c:pt idx="5">
                  <c:v>10.902490331728217</c:v>
                </c:pt>
                <c:pt idx="6">
                  <c:v>9.1619922653825725</c:v>
                </c:pt>
                <c:pt idx="7">
                  <c:v>8.0852482289575143</c:v>
                </c:pt>
                <c:pt idx="8">
                  <c:v>6.5766271775721634</c:v>
                </c:pt>
                <c:pt idx="9">
                  <c:v>4.8687701496029216</c:v>
                </c:pt>
              </c:numCache>
            </c:numRef>
          </c:yVal>
        </c:ser>
        <c:ser>
          <c:idx val="1"/>
          <c:order val="1"/>
          <c:tx>
            <c:v>T=5 god</c:v>
          </c:tx>
          <c:spPr>
            <a:ln w="25400">
              <a:noFill/>
            </a:ln>
          </c:spPr>
          <c:marker>
            <c:symbol val="square"/>
            <c:size val="3"/>
          </c:marker>
          <c:xVal>
            <c:numRef>
              <c:f>Proracun!$E$5:$N$5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240</c:v>
                </c:pt>
                <c:pt idx="9">
                  <c:v>360</c:v>
                </c:pt>
              </c:numCache>
            </c:numRef>
          </c:xVal>
          <c:yVal>
            <c:numRef>
              <c:f>Proracun!$E$19:$N$19</c:f>
              <c:numCache>
                <c:formatCode>0.0</c:formatCode>
                <c:ptCount val="10"/>
                <c:pt idx="0">
                  <c:v>77.206764207351938</c:v>
                </c:pt>
                <c:pt idx="1">
                  <c:v>56.771059112415685</c:v>
                </c:pt>
                <c:pt idx="2">
                  <c:v>42.711316569217367</c:v>
                </c:pt>
                <c:pt idx="3">
                  <c:v>25.271644241510412</c:v>
                </c:pt>
                <c:pt idx="4">
                  <c:v>18.498404528832229</c:v>
                </c:pt>
                <c:pt idx="5">
                  <c:v>14.659801056107796</c:v>
                </c:pt>
                <c:pt idx="6">
                  <c:v>12.167840844886236</c:v>
                </c:pt>
                <c:pt idx="7">
                  <c:v>10.67852935637244</c:v>
                </c:pt>
                <c:pt idx="8">
                  <c:v>8.587893506504761</c:v>
                </c:pt>
                <c:pt idx="9">
                  <c:v>6.5632436135388081</c:v>
                </c:pt>
              </c:numCache>
            </c:numRef>
          </c:yVal>
        </c:ser>
        <c:ser>
          <c:idx val="2"/>
          <c:order val="2"/>
          <c:tx>
            <c:v>T=10 god</c:v>
          </c:tx>
          <c:spPr>
            <a:ln w="25400">
              <a:noFill/>
            </a:ln>
          </c:spPr>
          <c:marker>
            <c:symbol val="triangle"/>
            <c:size val="3"/>
          </c:marker>
          <c:xVal>
            <c:numRef>
              <c:f>Proracun!$E$5:$N$5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240</c:v>
                </c:pt>
                <c:pt idx="9">
                  <c:v>360</c:v>
                </c:pt>
              </c:numCache>
            </c:numRef>
          </c:xVal>
          <c:yVal>
            <c:numRef>
              <c:f>Proracun!$E$20:$N$20</c:f>
              <c:numCache>
                <c:formatCode>0.0</c:formatCode>
                <c:ptCount val="10"/>
                <c:pt idx="0">
                  <c:v>92.659564004017867</c:v>
                </c:pt>
                <c:pt idx="1">
                  <c:v>68.536258957604517</c:v>
                </c:pt>
                <c:pt idx="2">
                  <c:v>51.257183123434132</c:v>
                </c:pt>
                <c:pt idx="3">
                  <c:v>29.720177516308176</c:v>
                </c:pt>
                <c:pt idx="4">
                  <c:v>21.776271152367428</c:v>
                </c:pt>
                <c:pt idx="5">
                  <c:v>17.147467690040756</c:v>
                </c:pt>
                <c:pt idx="6">
                  <c:v>14.157974152032606</c:v>
                </c:pt>
                <c:pt idx="7">
                  <c:v>12.395507111557542</c:v>
                </c:pt>
                <c:pt idx="8">
                  <c:v>9.9195268223159339</c:v>
                </c:pt>
                <c:pt idx="9">
                  <c:v>7.685132487665439</c:v>
                </c:pt>
              </c:numCache>
            </c:numRef>
          </c:yVal>
        </c:ser>
        <c:ser>
          <c:idx val="3"/>
          <c:order val="3"/>
          <c:tx>
            <c:v>T=20 god</c:v>
          </c:tx>
          <c:spPr>
            <a:ln w="25400">
              <a:noFill/>
            </a:ln>
          </c:spPr>
          <c:marker>
            <c:symbol val="x"/>
            <c:size val="3"/>
          </c:marker>
          <c:xVal>
            <c:numRef>
              <c:f>Proracun!$E$5:$N$5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240</c:v>
                </c:pt>
                <c:pt idx="9">
                  <c:v>360</c:v>
                </c:pt>
              </c:numCache>
            </c:numRef>
          </c:xVal>
          <c:yVal>
            <c:numRef>
              <c:f>Proracun!$E$21:$N$21</c:f>
              <c:numCache>
                <c:formatCode>0.0</c:formatCode>
                <c:ptCount val="10"/>
                <c:pt idx="0">
                  <c:v>107.48226056827623</c:v>
                </c:pt>
                <c:pt idx="1">
                  <c:v>79.82172111448304</c:v>
                </c:pt>
                <c:pt idx="2">
                  <c:v>59.454583496092162</c:v>
                </c:pt>
                <c:pt idx="3">
                  <c:v>33.987317436321945</c:v>
                </c:pt>
                <c:pt idx="4">
                  <c:v>24.920479514482839</c:v>
                </c:pt>
                <c:pt idx="5">
                  <c:v>19.533697250574772</c:v>
                </c:pt>
                <c:pt idx="6">
                  <c:v>16.066957800459818</c:v>
                </c:pt>
                <c:pt idx="7">
                  <c:v>14.042473396475136</c:v>
                </c:pt>
                <c:pt idx="8">
                  <c:v>11.19686146942532</c:v>
                </c:pt>
                <c:pt idx="9">
                  <c:v>8.7612752306513677</c:v>
                </c:pt>
              </c:numCache>
            </c:numRef>
          </c:yVal>
        </c:ser>
        <c:ser>
          <c:idx val="4"/>
          <c:order val="4"/>
          <c:tx>
            <c:v>T=50 god</c:v>
          </c:tx>
          <c:spPr>
            <a:ln w="25400">
              <a:noFill/>
            </a:ln>
          </c:spPr>
          <c:marker>
            <c:symbol val="dash"/>
            <c:size val="3"/>
          </c:marker>
          <c:xVal>
            <c:numRef>
              <c:f>Proracun!$E$5:$N$5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240</c:v>
                </c:pt>
                <c:pt idx="9">
                  <c:v>360</c:v>
                </c:pt>
              </c:numCache>
            </c:numRef>
          </c:xVal>
          <c:yVal>
            <c:numRef>
              <c:f>Proracun!$E$22:$N$22</c:f>
              <c:numCache>
                <c:formatCode>0.0</c:formatCode>
                <c:ptCount val="10"/>
                <c:pt idx="0">
                  <c:v>126.66872084421468</c:v>
                </c:pt>
                <c:pt idx="1">
                  <c:v>94.429594279117993</c:v>
                </c:pt>
                <c:pt idx="2">
                  <c:v>70.065277436573268</c:v>
                </c:pt>
                <c:pt idx="3">
                  <c:v>39.510692364243624</c:v>
                </c:pt>
                <c:pt idx="4">
                  <c:v>28.990334724530385</c:v>
                </c:pt>
                <c:pt idx="5">
                  <c:v>22.622426651057289</c:v>
                </c:pt>
                <c:pt idx="6">
                  <c:v>18.537941320845832</c:v>
                </c:pt>
                <c:pt idx="7">
                  <c:v>16.174302316023855</c:v>
                </c:pt>
                <c:pt idx="8">
                  <c:v>12.850240148507137</c:v>
                </c:pt>
                <c:pt idx="9">
                  <c:v>10.154231626947405</c:v>
                </c:pt>
              </c:numCache>
            </c:numRef>
          </c:yVal>
        </c:ser>
        <c:ser>
          <c:idx val="5"/>
          <c:order val="5"/>
          <c:tx>
            <c:v>T=100 god</c:v>
          </c:tx>
          <c:spPr>
            <a:ln w="25400">
              <a:noFill/>
            </a:ln>
          </c:spPr>
          <c:marker>
            <c:symbol val="circle"/>
            <c:size val="3"/>
          </c:marker>
          <c:xVal>
            <c:numRef>
              <c:f>Proracun!$E$5:$N$5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150</c:v>
                </c:pt>
                <c:pt idx="7">
                  <c:v>180</c:v>
                </c:pt>
                <c:pt idx="8">
                  <c:v>240</c:v>
                </c:pt>
                <c:pt idx="9">
                  <c:v>360</c:v>
                </c:pt>
              </c:numCache>
            </c:numRef>
          </c:xVal>
          <c:yVal>
            <c:numRef>
              <c:f>Proracun!$E$23:$N$23</c:f>
              <c:numCache>
                <c:formatCode>0.0</c:formatCode>
                <c:ptCount val="10"/>
                <c:pt idx="0">
                  <c:v>141.04627287778334</c:v>
                </c:pt>
                <c:pt idx="1">
                  <c:v>105.37613957740318</c:v>
                </c:pt>
                <c:pt idx="2">
                  <c:v>78.016499394531678</c:v>
                </c:pt>
                <c:pt idx="3">
                  <c:v>43.649684616331562</c:v>
                </c:pt>
                <c:pt idx="4">
                  <c:v>32.040118489226764</c:v>
                </c:pt>
                <c:pt idx="5">
                  <c:v>24.936994686764358</c:v>
                </c:pt>
                <c:pt idx="6">
                  <c:v>20.389595749411487</c:v>
                </c:pt>
                <c:pt idx="7">
                  <c:v>17.77180809753148</c:v>
                </c:pt>
                <c:pt idx="8">
                  <c:v>14.089214802915041</c:v>
                </c:pt>
                <c:pt idx="9">
                  <c:v>11.198056427364319</c:v>
                </c:pt>
              </c:numCache>
            </c:numRef>
          </c:yVal>
        </c:ser>
        <c:axId val="84785408"/>
        <c:axId val="50602752"/>
      </c:scatterChart>
      <c:valAx>
        <c:axId val="84785408"/>
        <c:scaling>
          <c:logBase val="10"/>
          <c:orientation val="minMax"/>
          <c:min val="1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log(t)</a:t>
                </a:r>
              </a:p>
            </c:rich>
          </c:tx>
        </c:title>
        <c:numFmt formatCode="General" sourceLinked="1"/>
        <c:majorTickMark val="none"/>
        <c:tickLblPos val="nextTo"/>
        <c:crossAx val="50602752"/>
        <c:crosses val="autoZero"/>
        <c:crossBetween val="midCat"/>
      </c:valAx>
      <c:valAx>
        <c:axId val="50602752"/>
        <c:scaling>
          <c:logBase val="10"/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log(i)</a:t>
                </a:r>
              </a:p>
            </c:rich>
          </c:tx>
        </c:title>
        <c:numFmt formatCode="0.0" sourceLinked="1"/>
        <c:majorTickMark val="none"/>
        <c:tickLblPos val="nextTo"/>
        <c:crossAx val="84785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4808021913969489"/>
          <c:y val="0.24695390484683746"/>
          <c:w val="8.1960079448327033E-2"/>
          <c:h val="0.25263448544936778"/>
        </c:manualLayout>
      </c:layout>
      <c:spPr>
        <a:solidFill>
          <a:schemeClr val="bg1"/>
        </a:solidFill>
      </c:spPr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25" right="0.25" top="1" bottom="0.25" header="0" footer="0.3"/>
  <pageSetup paperSize="9" orientation="landscape" horizontalDpi="300" verticalDpi="300" r:id="rId1"/>
  <headerFooter>
    <oddFooter>&amp;RДражић Драган 202/05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25" right="0.25" top="1" bottom="0.25" header="0" footer="0.3"/>
  <pageSetup paperSize="9" orientation="landscape" horizontalDpi="300" verticalDpi="300" r:id="rId1"/>
  <headerFooter>
    <oddFooter>&amp;RДражић Драган 202/05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748393" y="272144"/>
    <xdr:ext cx="8674554" cy="53408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481988" y="170090"/>
    <xdr:ext cx="9226626" cy="545419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8"/>
  <sheetViews>
    <sheetView tabSelected="1" topLeftCell="A3" zoomScaleNormal="100" workbookViewId="0">
      <selection activeCell="K31" sqref="K31"/>
    </sheetView>
  </sheetViews>
  <sheetFormatPr defaultRowHeight="15"/>
  <cols>
    <col min="1" max="4" width="9.140625" customWidth="1"/>
    <col min="5" max="5" width="10.28515625" customWidth="1"/>
    <col min="6" max="6" width="9.7109375" customWidth="1"/>
    <col min="7" max="7" width="9.140625" customWidth="1"/>
    <col min="8" max="8" width="9.7109375" customWidth="1"/>
    <col min="9" max="9" width="9.140625" customWidth="1"/>
    <col min="10" max="11" width="9.7109375" customWidth="1"/>
    <col min="12" max="12" width="10.28515625" customWidth="1"/>
  </cols>
  <sheetData>
    <row r="1" spans="3:14">
      <c r="C1" t="s">
        <v>0</v>
      </c>
    </row>
    <row r="3" spans="3:14">
      <c r="C3" s="32" t="s">
        <v>2</v>
      </c>
    </row>
    <row r="4" spans="3:14">
      <c r="C4" s="2"/>
      <c r="D4" s="2"/>
      <c r="E4" s="53" t="s">
        <v>3</v>
      </c>
      <c r="F4" s="54"/>
      <c r="G4" s="54"/>
      <c r="H4" s="54"/>
      <c r="I4" s="54"/>
      <c r="J4" s="54"/>
      <c r="K4" s="54"/>
      <c r="L4" s="54"/>
      <c r="M4" s="54"/>
      <c r="N4" s="55"/>
    </row>
    <row r="5" spans="3:14" ht="15.75" thickBot="1">
      <c r="C5" s="2"/>
      <c r="D5" s="3"/>
      <c r="E5" s="4">
        <v>10</v>
      </c>
      <c r="F5" s="4">
        <v>20</v>
      </c>
      <c r="G5" s="4">
        <v>30</v>
      </c>
      <c r="H5" s="4">
        <v>60</v>
      </c>
      <c r="I5" s="4">
        <v>90</v>
      </c>
      <c r="J5" s="4">
        <v>120</v>
      </c>
      <c r="K5" s="4">
        <v>150</v>
      </c>
      <c r="L5" s="4">
        <v>180</v>
      </c>
      <c r="M5" s="4">
        <v>240</v>
      </c>
      <c r="N5" s="4">
        <v>360</v>
      </c>
    </row>
    <row r="6" spans="3:14" ht="15.75" thickTop="1">
      <c r="C6" s="2"/>
      <c r="D6" s="33" t="s">
        <v>13</v>
      </c>
      <c r="E6" s="6">
        <v>9.6999999999999993</v>
      </c>
      <c r="F6" s="7">
        <v>14.1</v>
      </c>
      <c r="G6" s="7">
        <v>16.100000000000001</v>
      </c>
      <c r="H6" s="7">
        <v>19.8</v>
      </c>
      <c r="I6" s="7">
        <v>21.7</v>
      </c>
      <c r="J6" s="7">
        <v>23.2</v>
      </c>
      <c r="K6" s="7">
        <v>24.3</v>
      </c>
      <c r="L6" s="7">
        <v>25.7</v>
      </c>
      <c r="M6" s="7">
        <v>27.8</v>
      </c>
      <c r="N6" s="8">
        <v>31.1</v>
      </c>
    </row>
    <row r="7" spans="3:14">
      <c r="C7" s="2"/>
      <c r="D7" s="33" t="s">
        <v>14</v>
      </c>
      <c r="E7" s="9">
        <v>4.4000000000000004</v>
      </c>
      <c r="F7" s="10">
        <v>6.7</v>
      </c>
      <c r="G7" s="10">
        <v>7.3</v>
      </c>
      <c r="H7" s="10">
        <v>7.6</v>
      </c>
      <c r="I7" s="10">
        <v>8.4</v>
      </c>
      <c r="J7" s="10">
        <v>8.5</v>
      </c>
      <c r="K7" s="10">
        <v>8.5</v>
      </c>
      <c r="L7" s="10">
        <v>8.8000000000000007</v>
      </c>
      <c r="M7" s="10">
        <v>9.1</v>
      </c>
      <c r="N7" s="11">
        <v>11.5</v>
      </c>
    </row>
    <row r="8" spans="3:14">
      <c r="C8" s="2"/>
      <c r="D8" s="33" t="s">
        <v>1</v>
      </c>
      <c r="E8" s="12">
        <f>E6-0.45*E7</f>
        <v>7.7199999999999989</v>
      </c>
      <c r="F8" s="13">
        <f t="shared" ref="F8:N8" si="0">F6-0.45*F7</f>
        <v>11.084999999999999</v>
      </c>
      <c r="G8" s="13">
        <f t="shared" si="0"/>
        <v>12.815000000000001</v>
      </c>
      <c r="H8" s="13">
        <f t="shared" si="0"/>
        <v>16.380000000000003</v>
      </c>
      <c r="I8" s="13">
        <f t="shared" si="0"/>
        <v>17.919999999999998</v>
      </c>
      <c r="J8" s="13">
        <f t="shared" si="0"/>
        <v>19.375</v>
      </c>
      <c r="K8" s="13">
        <f t="shared" si="0"/>
        <v>20.475000000000001</v>
      </c>
      <c r="L8" s="13">
        <f t="shared" si="0"/>
        <v>21.74</v>
      </c>
      <c r="M8" s="13">
        <f t="shared" si="0"/>
        <v>23.705000000000002</v>
      </c>
      <c r="N8" s="14">
        <f t="shared" si="0"/>
        <v>25.925000000000001</v>
      </c>
    </row>
    <row r="9" spans="3:14" ht="15.75" thickBot="1">
      <c r="C9" s="2"/>
      <c r="D9" s="34" t="s">
        <v>4</v>
      </c>
      <c r="E9" s="15">
        <f>0.78*E7</f>
        <v>3.4320000000000004</v>
      </c>
      <c r="F9" s="16">
        <f t="shared" ref="F9:N9" si="1">0.78*F7</f>
        <v>5.226</v>
      </c>
      <c r="G9" s="16">
        <f t="shared" si="1"/>
        <v>5.694</v>
      </c>
      <c r="H9" s="16">
        <f t="shared" si="1"/>
        <v>5.9279999999999999</v>
      </c>
      <c r="I9" s="16">
        <f t="shared" si="1"/>
        <v>6.5520000000000005</v>
      </c>
      <c r="J9" s="16">
        <f t="shared" si="1"/>
        <v>6.63</v>
      </c>
      <c r="K9" s="16">
        <f t="shared" si="1"/>
        <v>6.63</v>
      </c>
      <c r="L9" s="16">
        <f t="shared" si="1"/>
        <v>6.8640000000000008</v>
      </c>
      <c r="M9" s="16">
        <f t="shared" si="1"/>
        <v>7.0979999999999999</v>
      </c>
      <c r="N9" s="17">
        <f t="shared" si="1"/>
        <v>8.9700000000000006</v>
      </c>
    </row>
    <row r="10" spans="3:14" ht="15" customHeight="1" thickTop="1" thickBot="1">
      <c r="C10" s="2"/>
      <c r="D10" s="18"/>
      <c r="E10" s="50" t="s">
        <v>11</v>
      </c>
      <c r="F10" s="51"/>
      <c r="G10" s="51"/>
      <c r="H10" s="51"/>
      <c r="I10" s="51"/>
      <c r="J10" s="51"/>
      <c r="K10" s="51"/>
      <c r="L10" s="51"/>
      <c r="M10" s="51"/>
      <c r="N10" s="52"/>
    </row>
    <row r="11" spans="3:14" ht="15" customHeight="1" thickTop="1">
      <c r="C11" s="56" t="s">
        <v>10</v>
      </c>
      <c r="D11" s="5">
        <v>2</v>
      </c>
      <c r="E11" s="6">
        <v>8.9778723434362711</v>
      </c>
      <c r="F11" s="7">
        <v>13.000396522959777</v>
      </c>
      <c r="G11" s="7">
        <v>14.901924569791998</v>
      </c>
      <c r="H11" s="7">
        <v>18.55268859320811</v>
      </c>
      <c r="I11" s="7">
        <v>20.321392655651064</v>
      </c>
      <c r="J11" s="7">
        <v>21.804980663456433</v>
      </c>
      <c r="K11" s="7">
        <v>22.904980663456435</v>
      </c>
      <c r="L11" s="7">
        <v>24.255744686872543</v>
      </c>
      <c r="M11" s="7">
        <v>26.306508710288654</v>
      </c>
      <c r="N11" s="19">
        <v>29.21262089761753</v>
      </c>
    </row>
    <row r="12" spans="3:14">
      <c r="C12" s="56"/>
      <c r="D12" s="5">
        <v>5</v>
      </c>
      <c r="E12" s="9">
        <v>12.867794034558656</v>
      </c>
      <c r="F12" s="10">
        <v>18.923686370805228</v>
      </c>
      <c r="G12" s="10">
        <v>21.355658284608683</v>
      </c>
      <c r="H12" s="10">
        <v>25.271644241510412</v>
      </c>
      <c r="I12" s="10">
        <v>27.747606793248345</v>
      </c>
      <c r="J12" s="10">
        <v>29.319602112215591</v>
      </c>
      <c r="K12" s="10">
        <v>30.419602112215593</v>
      </c>
      <c r="L12" s="10">
        <v>32.035588069117317</v>
      </c>
      <c r="M12" s="10">
        <v>34.351574026019044</v>
      </c>
      <c r="N12" s="11">
        <v>39.379461681232854</v>
      </c>
    </row>
    <row r="13" spans="3:14">
      <c r="C13" s="56"/>
      <c r="D13" s="5">
        <v>10</v>
      </c>
      <c r="E13" s="9">
        <v>15.443260667336311</v>
      </c>
      <c r="F13" s="10">
        <v>22.845419652534837</v>
      </c>
      <c r="G13" s="10">
        <v>25.628591561717066</v>
      </c>
      <c r="H13" s="10">
        <v>29.720177516308176</v>
      </c>
      <c r="I13" s="10">
        <v>32.664406728551143</v>
      </c>
      <c r="J13" s="10">
        <v>34.294935380081512</v>
      </c>
      <c r="K13" s="10">
        <v>35.394935380081513</v>
      </c>
      <c r="L13" s="10">
        <v>37.186521334672626</v>
      </c>
      <c r="M13" s="10">
        <v>39.678107289263735</v>
      </c>
      <c r="N13" s="11">
        <v>46.110794925992636</v>
      </c>
    </row>
    <row r="14" spans="3:14">
      <c r="C14" s="56"/>
      <c r="D14" s="5">
        <v>20</v>
      </c>
      <c r="E14" s="9">
        <v>17.913710094712705</v>
      </c>
      <c r="F14" s="10">
        <v>26.607240371494349</v>
      </c>
      <c r="G14" s="10">
        <v>29.727291748046081</v>
      </c>
      <c r="H14" s="10">
        <v>33.987317436321945</v>
      </c>
      <c r="I14" s="10">
        <v>37.38071927172426</v>
      </c>
      <c r="J14" s="10">
        <v>39.067394501149543</v>
      </c>
      <c r="K14" s="10">
        <v>40.167394501149545</v>
      </c>
      <c r="L14" s="10">
        <v>42.127420189425408</v>
      </c>
      <c r="M14" s="10">
        <v>44.78744587770128</v>
      </c>
      <c r="N14" s="11">
        <v>52.567651383908213</v>
      </c>
    </row>
    <row r="15" spans="3:14">
      <c r="C15" s="56"/>
      <c r="D15" s="5">
        <v>50</v>
      </c>
      <c r="E15" s="9">
        <v>21.11145347403578</v>
      </c>
      <c r="F15" s="10">
        <v>31.476531426372667</v>
      </c>
      <c r="G15" s="10">
        <v>35.032638718286634</v>
      </c>
      <c r="H15" s="10">
        <v>39.510692364243624</v>
      </c>
      <c r="I15" s="10">
        <v>43.485502086795577</v>
      </c>
      <c r="J15" s="10">
        <v>45.244853302114578</v>
      </c>
      <c r="K15" s="10">
        <v>46.344853302114572</v>
      </c>
      <c r="L15" s="10">
        <v>48.522906948071565</v>
      </c>
      <c r="M15" s="10">
        <v>51.400960594028547</v>
      </c>
      <c r="N15" s="11">
        <v>60.925389761684428</v>
      </c>
    </row>
    <row r="16" spans="3:14" ht="15.75" thickBot="1">
      <c r="C16" s="56"/>
      <c r="D16" s="5">
        <v>100</v>
      </c>
      <c r="E16" s="20">
        <v>23.507712146297219</v>
      </c>
      <c r="F16" s="21">
        <v>35.125379859134398</v>
      </c>
      <c r="G16" s="21">
        <v>39.008249697265839</v>
      </c>
      <c r="H16" s="21">
        <v>43.649684616331562</v>
      </c>
      <c r="I16" s="21">
        <v>48.060177733840149</v>
      </c>
      <c r="J16" s="21">
        <v>49.873989373528715</v>
      </c>
      <c r="K16" s="21">
        <v>50.973989373528724</v>
      </c>
      <c r="L16" s="21">
        <v>53.315424292594443</v>
      </c>
      <c r="M16" s="21">
        <v>56.356859211660165</v>
      </c>
      <c r="N16" s="22">
        <v>67.188338564185912</v>
      </c>
    </row>
    <row r="17" spans="1:14" ht="16.5" thickTop="1" thickBot="1">
      <c r="C17" s="2"/>
      <c r="D17" s="2"/>
      <c r="E17" s="50" t="s">
        <v>12</v>
      </c>
      <c r="F17" s="51"/>
      <c r="G17" s="51"/>
      <c r="H17" s="51"/>
      <c r="I17" s="51"/>
      <c r="J17" s="51"/>
      <c r="K17" s="51"/>
      <c r="L17" s="51"/>
      <c r="M17" s="51"/>
      <c r="N17" s="52"/>
    </row>
    <row r="18" spans="1:14" ht="15.75" thickTop="1">
      <c r="C18" s="56" t="s">
        <v>10</v>
      </c>
      <c r="D18" s="5">
        <v>2</v>
      </c>
      <c r="E18" s="6">
        <f t="shared" ref="E18:E23" si="2">E11*60/$E$5</f>
        <v>53.867234060617626</v>
      </c>
      <c r="F18" s="7">
        <f t="shared" ref="F18:F23" si="3">F11*60/$F$5</f>
        <v>39.001189568879326</v>
      </c>
      <c r="G18" s="7">
        <f t="shared" ref="G18:G23" si="4">G11*60/$G$5</f>
        <v>29.803849139583996</v>
      </c>
      <c r="H18" s="7">
        <f t="shared" ref="H18:H23" si="5">H11*60/$H$5</f>
        <v>18.55268859320811</v>
      </c>
      <c r="I18" s="7">
        <f t="shared" ref="I18:I23" si="6">I11*60/$I$5</f>
        <v>13.547595103767376</v>
      </c>
      <c r="J18" s="7">
        <f t="shared" ref="J18:J23" si="7">J11*60/$J$5</f>
        <v>10.902490331728217</v>
      </c>
      <c r="K18" s="7">
        <f t="shared" ref="K18:K23" si="8">K11*60/$K$5</f>
        <v>9.1619922653825725</v>
      </c>
      <c r="L18" s="7">
        <f t="shared" ref="L18:L23" si="9">L11*60/$L$5</f>
        <v>8.0852482289575143</v>
      </c>
      <c r="M18" s="7">
        <f t="shared" ref="M18:M23" si="10">M11*60/$M$5</f>
        <v>6.5766271775721634</v>
      </c>
      <c r="N18" s="19">
        <f t="shared" ref="N18:N23" si="11">N11*60/$N$5</f>
        <v>4.8687701496029216</v>
      </c>
    </row>
    <row r="19" spans="1:14">
      <c r="C19" s="56"/>
      <c r="D19" s="5">
        <v>5</v>
      </c>
      <c r="E19" s="9">
        <f t="shared" si="2"/>
        <v>77.206764207351938</v>
      </c>
      <c r="F19" s="10">
        <f t="shared" si="3"/>
        <v>56.771059112415685</v>
      </c>
      <c r="G19" s="10">
        <f t="shared" si="4"/>
        <v>42.711316569217367</v>
      </c>
      <c r="H19" s="10">
        <f t="shared" si="5"/>
        <v>25.271644241510412</v>
      </c>
      <c r="I19" s="10">
        <f t="shared" si="6"/>
        <v>18.498404528832229</v>
      </c>
      <c r="J19" s="10">
        <f t="shared" si="7"/>
        <v>14.659801056107796</v>
      </c>
      <c r="K19" s="10">
        <f t="shared" si="8"/>
        <v>12.167840844886236</v>
      </c>
      <c r="L19" s="10">
        <f t="shared" si="9"/>
        <v>10.67852935637244</v>
      </c>
      <c r="M19" s="10">
        <f t="shared" si="10"/>
        <v>8.587893506504761</v>
      </c>
      <c r="N19" s="11">
        <f t="shared" si="11"/>
        <v>6.5632436135388081</v>
      </c>
    </row>
    <row r="20" spans="1:14">
      <c r="C20" s="56"/>
      <c r="D20" s="5">
        <v>10</v>
      </c>
      <c r="E20" s="9">
        <f t="shared" si="2"/>
        <v>92.659564004017867</v>
      </c>
      <c r="F20" s="10">
        <f t="shared" si="3"/>
        <v>68.536258957604517</v>
      </c>
      <c r="G20" s="10">
        <f t="shared" si="4"/>
        <v>51.257183123434132</v>
      </c>
      <c r="H20" s="10">
        <f t="shared" si="5"/>
        <v>29.720177516308176</v>
      </c>
      <c r="I20" s="10">
        <f t="shared" si="6"/>
        <v>21.776271152367428</v>
      </c>
      <c r="J20" s="10">
        <f t="shared" si="7"/>
        <v>17.147467690040756</v>
      </c>
      <c r="K20" s="10">
        <f t="shared" si="8"/>
        <v>14.157974152032606</v>
      </c>
      <c r="L20" s="10">
        <f t="shared" si="9"/>
        <v>12.395507111557542</v>
      </c>
      <c r="M20" s="10">
        <f t="shared" si="10"/>
        <v>9.9195268223159339</v>
      </c>
      <c r="N20" s="11">
        <f t="shared" si="11"/>
        <v>7.685132487665439</v>
      </c>
    </row>
    <row r="21" spans="1:14">
      <c r="C21" s="56"/>
      <c r="D21" s="5">
        <v>20</v>
      </c>
      <c r="E21" s="9">
        <f t="shared" si="2"/>
        <v>107.48226056827623</v>
      </c>
      <c r="F21" s="10">
        <f t="shared" si="3"/>
        <v>79.82172111448304</v>
      </c>
      <c r="G21" s="10">
        <f t="shared" si="4"/>
        <v>59.454583496092162</v>
      </c>
      <c r="H21" s="10">
        <f t="shared" si="5"/>
        <v>33.987317436321945</v>
      </c>
      <c r="I21" s="10">
        <f t="shared" si="6"/>
        <v>24.920479514482839</v>
      </c>
      <c r="J21" s="10">
        <f t="shared" si="7"/>
        <v>19.533697250574772</v>
      </c>
      <c r="K21" s="10">
        <f t="shared" si="8"/>
        <v>16.066957800459818</v>
      </c>
      <c r="L21" s="10">
        <f t="shared" si="9"/>
        <v>14.042473396475136</v>
      </c>
      <c r="M21" s="10">
        <f t="shared" si="10"/>
        <v>11.19686146942532</v>
      </c>
      <c r="N21" s="11">
        <f t="shared" si="11"/>
        <v>8.7612752306513677</v>
      </c>
    </row>
    <row r="22" spans="1:14">
      <c r="C22" s="56"/>
      <c r="D22" s="5">
        <v>50</v>
      </c>
      <c r="E22" s="9">
        <f t="shared" si="2"/>
        <v>126.66872084421468</v>
      </c>
      <c r="F22" s="10">
        <f t="shared" si="3"/>
        <v>94.429594279117993</v>
      </c>
      <c r="G22" s="10">
        <f t="shared" si="4"/>
        <v>70.065277436573268</v>
      </c>
      <c r="H22" s="10">
        <f t="shared" si="5"/>
        <v>39.510692364243624</v>
      </c>
      <c r="I22" s="10">
        <f t="shared" si="6"/>
        <v>28.990334724530385</v>
      </c>
      <c r="J22" s="10">
        <f t="shared" si="7"/>
        <v>22.622426651057289</v>
      </c>
      <c r="K22" s="10">
        <f t="shared" si="8"/>
        <v>18.537941320845832</v>
      </c>
      <c r="L22" s="10">
        <f t="shared" si="9"/>
        <v>16.174302316023855</v>
      </c>
      <c r="M22" s="10">
        <f t="shared" si="10"/>
        <v>12.850240148507137</v>
      </c>
      <c r="N22" s="11">
        <f t="shared" si="11"/>
        <v>10.154231626947405</v>
      </c>
    </row>
    <row r="23" spans="1:14" ht="15.75" thickBot="1">
      <c r="C23" s="56"/>
      <c r="D23" s="5">
        <v>100</v>
      </c>
      <c r="E23" s="23">
        <f t="shared" si="2"/>
        <v>141.04627287778334</v>
      </c>
      <c r="F23" s="21">
        <f t="shared" si="3"/>
        <v>105.37613957740318</v>
      </c>
      <c r="G23" s="21">
        <f t="shared" si="4"/>
        <v>78.016499394531678</v>
      </c>
      <c r="H23" s="21">
        <f t="shared" si="5"/>
        <v>43.649684616331562</v>
      </c>
      <c r="I23" s="21">
        <f t="shared" si="6"/>
        <v>32.040118489226764</v>
      </c>
      <c r="J23" s="21">
        <f t="shared" si="7"/>
        <v>24.936994686764358</v>
      </c>
      <c r="K23" s="21">
        <f t="shared" si="8"/>
        <v>20.389595749411487</v>
      </c>
      <c r="L23" s="21">
        <f t="shared" si="9"/>
        <v>17.77180809753148</v>
      </c>
      <c r="M23" s="21">
        <f t="shared" si="10"/>
        <v>14.089214802915041</v>
      </c>
      <c r="N23" s="22">
        <f t="shared" si="11"/>
        <v>11.198056427364319</v>
      </c>
    </row>
    <row r="24" spans="1:14" ht="15.75" thickTop="1">
      <c r="G24" s="42" t="s">
        <v>1</v>
      </c>
      <c r="H24" s="43">
        <v>25.925000000000001</v>
      </c>
      <c r="I24" s="42"/>
      <c r="J24" s="42"/>
      <c r="K24" s="42"/>
    </row>
    <row r="25" spans="1:14" ht="15" customHeight="1">
      <c r="G25" s="43" t="s">
        <v>4</v>
      </c>
      <c r="H25" s="42">
        <v>8.9700000000000006</v>
      </c>
      <c r="I25" s="42"/>
      <c r="J25" s="42"/>
      <c r="K25" s="42"/>
    </row>
    <row r="26" spans="1:14" ht="15" customHeight="1">
      <c r="G26" s="42"/>
      <c r="H26" s="42"/>
      <c r="I26" s="42"/>
      <c r="J26" s="42"/>
      <c r="K26" s="42"/>
    </row>
    <row r="27" spans="1:14" ht="15" customHeight="1">
      <c r="A27" s="2"/>
      <c r="B27" s="2"/>
      <c r="G27" s="42" t="s">
        <v>5</v>
      </c>
      <c r="H27" s="42" t="s">
        <v>6</v>
      </c>
      <c r="I27" s="42" t="s">
        <v>7</v>
      </c>
      <c r="J27" s="42" t="s">
        <v>8</v>
      </c>
      <c r="K27" s="42" t="s">
        <v>9</v>
      </c>
    </row>
    <row r="28" spans="1:14" ht="15" customHeight="1">
      <c r="B28" s="1"/>
      <c r="C28" s="29"/>
      <c r="D28" s="29"/>
      <c r="E28" s="29"/>
      <c r="F28" s="29"/>
      <c r="G28" s="42">
        <v>2</v>
      </c>
      <c r="H28" s="42">
        <f t="shared" ref="H28:H33" si="12">1/G28</f>
        <v>0.5</v>
      </c>
      <c r="I28" s="42">
        <f t="shared" ref="I28:I33" si="13">1-H28</f>
        <v>0.5</v>
      </c>
      <c r="J28" s="42">
        <f t="shared" ref="J28:J33" si="14">-LN(-LN(I28))</f>
        <v>0.36651292058166435</v>
      </c>
      <c r="K28" s="42">
        <f t="shared" ref="K28:K33" si="15">$H$25*J28+$H$24</f>
        <v>29.21262089761753</v>
      </c>
    </row>
    <row r="29" spans="1:14" ht="15" customHeight="1">
      <c r="G29" s="42">
        <v>5</v>
      </c>
      <c r="H29" s="42">
        <f t="shared" si="12"/>
        <v>0.2</v>
      </c>
      <c r="I29" s="42">
        <f t="shared" si="13"/>
        <v>0.8</v>
      </c>
      <c r="J29" s="42">
        <f t="shared" si="14"/>
        <v>1.4999399867595158</v>
      </c>
      <c r="K29" s="42">
        <f t="shared" si="15"/>
        <v>39.379461681232854</v>
      </c>
    </row>
    <row r="30" spans="1:14" ht="15" customHeight="1">
      <c r="G30" s="42">
        <v>10</v>
      </c>
      <c r="H30" s="42">
        <f t="shared" si="12"/>
        <v>0.1</v>
      </c>
      <c r="I30" s="42">
        <f t="shared" si="13"/>
        <v>0.9</v>
      </c>
      <c r="J30" s="42">
        <f t="shared" si="14"/>
        <v>2.2503673273124454</v>
      </c>
      <c r="K30" s="42">
        <f t="shared" si="15"/>
        <v>46.110794925992636</v>
      </c>
    </row>
    <row r="31" spans="1:14" ht="15" customHeight="1">
      <c r="G31" s="42">
        <v>20</v>
      </c>
      <c r="H31" s="42">
        <f t="shared" si="12"/>
        <v>0.05</v>
      </c>
      <c r="I31" s="42">
        <f t="shared" si="13"/>
        <v>0.95</v>
      </c>
      <c r="J31" s="42">
        <f t="shared" si="14"/>
        <v>2.9701952490421637</v>
      </c>
      <c r="K31" s="42">
        <f t="shared" si="15"/>
        <v>52.567651383908213</v>
      </c>
    </row>
    <row r="32" spans="1:14">
      <c r="G32" s="42">
        <v>50</v>
      </c>
      <c r="H32" s="42">
        <f t="shared" si="12"/>
        <v>0.02</v>
      </c>
      <c r="I32" s="42">
        <f t="shared" si="13"/>
        <v>0.98</v>
      </c>
      <c r="J32" s="42">
        <f t="shared" si="14"/>
        <v>3.9019386579358333</v>
      </c>
      <c r="K32" s="42">
        <f t="shared" si="15"/>
        <v>60.925389761684428</v>
      </c>
    </row>
    <row r="33" spans="3:14">
      <c r="G33" s="42">
        <v>100</v>
      </c>
      <c r="H33" s="42">
        <f t="shared" si="12"/>
        <v>0.01</v>
      </c>
      <c r="I33" s="42">
        <f t="shared" si="13"/>
        <v>0.99</v>
      </c>
      <c r="J33" s="42">
        <f t="shared" si="14"/>
        <v>4.6001492267765789</v>
      </c>
      <c r="K33" s="42">
        <f t="shared" si="15"/>
        <v>67.188338564185912</v>
      </c>
    </row>
    <row r="34" spans="3:14">
      <c r="N34" s="1"/>
    </row>
    <row r="35" spans="3:14">
      <c r="C35" s="1"/>
      <c r="D35" s="1"/>
      <c r="E35" s="1"/>
      <c r="F35" s="1"/>
      <c r="G35" s="1"/>
      <c r="H35" s="1"/>
      <c r="I35" s="1"/>
      <c r="J35" s="1"/>
      <c r="K35" s="1"/>
      <c r="L35" s="2"/>
      <c r="M35" s="29"/>
      <c r="N35" s="1"/>
    </row>
    <row r="36" spans="3:14" ht="15" customHeight="1">
      <c r="C36" s="35" t="s">
        <v>15</v>
      </c>
      <c r="D36" s="1">
        <v>31</v>
      </c>
      <c r="E36" s="1"/>
      <c r="F36" s="1"/>
      <c r="G36" s="1"/>
      <c r="H36" s="1"/>
      <c r="I36" s="1"/>
      <c r="J36" s="1"/>
      <c r="K36" s="1"/>
      <c r="L36" s="2"/>
      <c r="M36" s="29"/>
      <c r="N36" s="1"/>
    </row>
    <row r="37" spans="3:14" ht="15" customHeight="1">
      <c r="C37" s="1"/>
      <c r="D37" s="1"/>
      <c r="E37" s="1"/>
      <c r="F37" s="1"/>
      <c r="G37" s="1"/>
      <c r="H37" s="1"/>
      <c r="I37" s="1"/>
      <c r="J37" s="1"/>
      <c r="K37" s="30"/>
      <c r="L37" s="2"/>
      <c r="M37" s="29"/>
      <c r="N37" s="1"/>
    </row>
    <row r="38" spans="3:14" ht="15.75" thickBot="1">
      <c r="C38" s="32" t="s">
        <v>22</v>
      </c>
      <c r="L38" s="1"/>
      <c r="M38" s="2"/>
    </row>
    <row r="39" spans="3:14" ht="29.25" customHeight="1" thickTop="1" thickBot="1">
      <c r="C39" s="27"/>
      <c r="D39" s="28"/>
      <c r="E39" s="47" t="s">
        <v>21</v>
      </c>
      <c r="F39" s="48"/>
      <c r="G39" s="48"/>
      <c r="H39" s="49"/>
      <c r="I39" s="47" t="s">
        <v>20</v>
      </c>
      <c r="J39" s="48"/>
      <c r="K39" s="48"/>
      <c r="L39" s="49"/>
      <c r="M39" s="2"/>
    </row>
    <row r="40" spans="3:14" ht="15.75" thickTop="1">
      <c r="C40" s="39" t="s">
        <v>16</v>
      </c>
      <c r="D40" s="40" t="s">
        <v>18</v>
      </c>
      <c r="E40" s="44" t="s">
        <v>24</v>
      </c>
      <c r="F40" s="36" t="s">
        <v>25</v>
      </c>
      <c r="G40" s="37" t="s">
        <v>26</v>
      </c>
      <c r="H40" s="38" t="s">
        <v>19</v>
      </c>
      <c r="I40" s="44" t="s">
        <v>24</v>
      </c>
      <c r="J40" s="36" t="s">
        <v>25</v>
      </c>
      <c r="K40" s="37" t="s">
        <v>26</v>
      </c>
      <c r="L40" s="38" t="s">
        <v>19</v>
      </c>
      <c r="M40" s="2"/>
    </row>
    <row r="41" spans="3:14">
      <c r="C41" s="31">
        <v>0</v>
      </c>
      <c r="D41" s="5"/>
      <c r="E41" s="12">
        <v>0</v>
      </c>
      <c r="F41" s="10">
        <f t="shared" ref="F41:F53" si="16">E41*$D$36</f>
        <v>0</v>
      </c>
      <c r="G41" s="45"/>
      <c r="H41" s="46"/>
      <c r="I41" s="12">
        <v>0</v>
      </c>
      <c r="J41" s="10">
        <f t="shared" ref="J41:J53" si="17">I41*$D$36</f>
        <v>0</v>
      </c>
      <c r="K41" s="45"/>
      <c r="L41" s="46"/>
      <c r="M41" s="2"/>
    </row>
    <row r="42" spans="3:14">
      <c r="C42" s="31">
        <v>5</v>
      </c>
      <c r="D42" s="5">
        <f>C42-C41</f>
        <v>5</v>
      </c>
      <c r="E42" s="12">
        <v>0.03</v>
      </c>
      <c r="F42" s="10">
        <f t="shared" si="16"/>
        <v>0.92999999999999994</v>
      </c>
      <c r="G42" s="10">
        <f>F42-F41</f>
        <v>0.92999999999999994</v>
      </c>
      <c r="H42" s="11">
        <f>G42*60/D42</f>
        <v>11.16</v>
      </c>
      <c r="I42" s="12">
        <v>0.151</v>
      </c>
      <c r="J42" s="10">
        <f t="shared" si="17"/>
        <v>4.681</v>
      </c>
      <c r="K42" s="10">
        <f>J42-J41</f>
        <v>4.681</v>
      </c>
      <c r="L42" s="11">
        <f>K42*60/D42</f>
        <v>56.172000000000004</v>
      </c>
      <c r="M42" s="2"/>
    </row>
    <row r="43" spans="3:14">
      <c r="C43" s="31">
        <v>10</v>
      </c>
      <c r="D43" s="5">
        <f t="shared" ref="D43:D53" si="18">C43-C42</f>
        <v>5</v>
      </c>
      <c r="E43" s="12">
        <v>0.1</v>
      </c>
      <c r="F43" s="10">
        <f t="shared" si="16"/>
        <v>3.1</v>
      </c>
      <c r="G43" s="10">
        <f t="shared" ref="G43:G53" si="19">F43-F42</f>
        <v>2.17</v>
      </c>
      <c r="H43" s="11">
        <f t="shared" ref="H43:H53" si="20">G43*60/D43</f>
        <v>26.04</v>
      </c>
      <c r="I43" s="12">
        <v>0.41499999999999998</v>
      </c>
      <c r="J43" s="10">
        <f t="shared" si="17"/>
        <v>12.865</v>
      </c>
      <c r="K43" s="10">
        <f t="shared" ref="K43:K53" si="21">J43-J42</f>
        <v>8.1840000000000011</v>
      </c>
      <c r="L43" s="11">
        <f t="shared" ref="L43:L53" si="22">K43*60/D43</f>
        <v>98.208000000000013</v>
      </c>
      <c r="M43" s="2"/>
    </row>
    <row r="44" spans="3:14">
      <c r="C44" s="31">
        <v>15</v>
      </c>
      <c r="D44" s="5">
        <f t="shared" si="18"/>
        <v>5</v>
      </c>
      <c r="E44" s="12">
        <v>0.14799999999999999</v>
      </c>
      <c r="F44" s="10">
        <f t="shared" si="16"/>
        <v>4.5880000000000001</v>
      </c>
      <c r="G44" s="10">
        <f t="shared" si="19"/>
        <v>1.488</v>
      </c>
      <c r="H44" s="11">
        <f t="shared" si="20"/>
        <v>17.856000000000002</v>
      </c>
      <c r="I44" s="12">
        <v>0.61</v>
      </c>
      <c r="J44" s="10">
        <f t="shared" si="17"/>
        <v>18.91</v>
      </c>
      <c r="K44" s="10">
        <f t="shared" si="21"/>
        <v>6.0449999999999999</v>
      </c>
      <c r="L44" s="11">
        <f t="shared" si="22"/>
        <v>72.539999999999992</v>
      </c>
    </row>
    <row r="45" spans="3:14">
      <c r="C45" s="31">
        <v>20</v>
      </c>
      <c r="D45" s="5">
        <f t="shared" si="18"/>
        <v>5</v>
      </c>
      <c r="E45" s="12">
        <v>0.26200000000000001</v>
      </c>
      <c r="F45" s="10">
        <f t="shared" si="16"/>
        <v>8.1219999999999999</v>
      </c>
      <c r="G45" s="10">
        <f t="shared" si="19"/>
        <v>3.5339999999999998</v>
      </c>
      <c r="H45" s="11">
        <f t="shared" si="20"/>
        <v>42.408000000000001</v>
      </c>
      <c r="I45" s="12">
        <v>0.69699999999999995</v>
      </c>
      <c r="J45" s="10">
        <f t="shared" si="17"/>
        <v>21.606999999999999</v>
      </c>
      <c r="K45" s="10">
        <f t="shared" si="21"/>
        <v>2.6969999999999992</v>
      </c>
      <c r="L45" s="11">
        <f t="shared" si="22"/>
        <v>32.36399999999999</v>
      </c>
    </row>
    <row r="46" spans="3:14">
      <c r="C46" s="31">
        <v>25</v>
      </c>
      <c r="D46" s="5">
        <f t="shared" si="18"/>
        <v>5</v>
      </c>
      <c r="E46" s="12">
        <v>0.36799999999999999</v>
      </c>
      <c r="F46" s="10">
        <f t="shared" si="16"/>
        <v>11.407999999999999</v>
      </c>
      <c r="G46" s="10">
        <f t="shared" si="19"/>
        <v>3.2859999999999996</v>
      </c>
      <c r="H46" s="11">
        <f t="shared" si="20"/>
        <v>39.431999999999995</v>
      </c>
      <c r="I46" s="12">
        <v>0.82599999999999996</v>
      </c>
      <c r="J46" s="10">
        <f t="shared" si="17"/>
        <v>25.605999999999998</v>
      </c>
      <c r="K46" s="10">
        <f t="shared" si="21"/>
        <v>3.9989999999999988</v>
      </c>
      <c r="L46" s="11">
        <f t="shared" si="22"/>
        <v>47.987999999999985</v>
      </c>
    </row>
    <row r="47" spans="3:14">
      <c r="C47" s="31">
        <v>30</v>
      </c>
      <c r="D47" s="5">
        <f t="shared" si="18"/>
        <v>5</v>
      </c>
      <c r="E47" s="12">
        <v>0.441</v>
      </c>
      <c r="F47" s="10">
        <f t="shared" si="16"/>
        <v>13.670999999999999</v>
      </c>
      <c r="G47" s="10">
        <f t="shared" si="19"/>
        <v>2.2629999999999999</v>
      </c>
      <c r="H47" s="11">
        <f t="shared" si="20"/>
        <v>27.155999999999999</v>
      </c>
      <c r="I47" s="12">
        <v>0.85199999999999998</v>
      </c>
      <c r="J47" s="10">
        <f t="shared" si="17"/>
        <v>26.411999999999999</v>
      </c>
      <c r="K47" s="10">
        <f t="shared" si="21"/>
        <v>0.80600000000000094</v>
      </c>
      <c r="L47" s="11">
        <f t="shared" si="22"/>
        <v>9.6720000000000113</v>
      </c>
    </row>
    <row r="48" spans="3:14">
      <c r="C48" s="31">
        <v>35</v>
      </c>
      <c r="D48" s="5">
        <f t="shared" si="18"/>
        <v>5</v>
      </c>
      <c r="E48" s="12">
        <v>0.55300000000000005</v>
      </c>
      <c r="F48" s="10">
        <f t="shared" si="16"/>
        <v>17.143000000000001</v>
      </c>
      <c r="G48" s="10">
        <f t="shared" si="19"/>
        <v>3.4720000000000013</v>
      </c>
      <c r="H48" s="11">
        <f t="shared" si="20"/>
        <v>41.664000000000016</v>
      </c>
      <c r="I48" s="12">
        <v>0.88300000000000001</v>
      </c>
      <c r="J48" s="10">
        <f t="shared" si="17"/>
        <v>27.373000000000001</v>
      </c>
      <c r="K48" s="10">
        <f t="shared" si="21"/>
        <v>0.96100000000000207</v>
      </c>
      <c r="L48" s="11">
        <f t="shared" si="22"/>
        <v>11.532000000000025</v>
      </c>
    </row>
    <row r="49" spans="3:12">
      <c r="C49" s="31">
        <v>40</v>
      </c>
      <c r="D49" s="5">
        <f t="shared" si="18"/>
        <v>5</v>
      </c>
      <c r="E49" s="12">
        <v>0.65200000000000002</v>
      </c>
      <c r="F49" s="10">
        <f t="shared" si="16"/>
        <v>20.212</v>
      </c>
      <c r="G49" s="10">
        <f t="shared" si="19"/>
        <v>3.0689999999999991</v>
      </c>
      <c r="H49" s="11">
        <f t="shared" si="20"/>
        <v>36.827999999999989</v>
      </c>
      <c r="I49" s="12">
        <v>0.91200000000000003</v>
      </c>
      <c r="J49" s="10">
        <f t="shared" si="17"/>
        <v>28.272000000000002</v>
      </c>
      <c r="K49" s="10">
        <f t="shared" si="21"/>
        <v>0.89900000000000091</v>
      </c>
      <c r="L49" s="11">
        <f t="shared" si="22"/>
        <v>10.788000000000011</v>
      </c>
    </row>
    <row r="50" spans="3:12">
      <c r="C50" s="31">
        <v>45</v>
      </c>
      <c r="D50" s="5">
        <f t="shared" si="18"/>
        <v>5</v>
      </c>
      <c r="E50" s="12">
        <v>0.77200000000000002</v>
      </c>
      <c r="F50" s="10">
        <f t="shared" si="16"/>
        <v>23.932000000000002</v>
      </c>
      <c r="G50" s="10">
        <f t="shared" si="19"/>
        <v>3.7200000000000024</v>
      </c>
      <c r="H50" s="11">
        <f t="shared" si="20"/>
        <v>44.640000000000029</v>
      </c>
      <c r="I50" s="12">
        <v>0.95199999999999996</v>
      </c>
      <c r="J50" s="10">
        <f t="shared" si="17"/>
        <v>29.512</v>
      </c>
      <c r="K50" s="10">
        <f t="shared" si="21"/>
        <v>1.2399999999999984</v>
      </c>
      <c r="L50" s="11">
        <f t="shared" si="22"/>
        <v>14.879999999999981</v>
      </c>
    </row>
    <row r="51" spans="3:12">
      <c r="C51" s="31">
        <v>50</v>
      </c>
      <c r="D51" s="5">
        <f t="shared" si="18"/>
        <v>5</v>
      </c>
      <c r="E51" s="12">
        <v>0.85199999999999998</v>
      </c>
      <c r="F51" s="10">
        <f t="shared" si="16"/>
        <v>26.411999999999999</v>
      </c>
      <c r="G51" s="10">
        <f t="shared" si="19"/>
        <v>2.4799999999999969</v>
      </c>
      <c r="H51" s="11">
        <f t="shared" si="20"/>
        <v>29.759999999999962</v>
      </c>
      <c r="I51" s="12">
        <v>0.97399999999999998</v>
      </c>
      <c r="J51" s="10">
        <f t="shared" si="17"/>
        <v>30.193999999999999</v>
      </c>
      <c r="K51" s="10">
        <f t="shared" si="21"/>
        <v>0.68199999999999861</v>
      </c>
      <c r="L51" s="11">
        <f t="shared" si="22"/>
        <v>8.1839999999999833</v>
      </c>
    </row>
    <row r="52" spans="3:12">
      <c r="C52" s="31">
        <v>55</v>
      </c>
      <c r="D52" s="5">
        <f t="shared" si="18"/>
        <v>5</v>
      </c>
      <c r="E52" s="12">
        <v>0.93600000000000005</v>
      </c>
      <c r="F52" s="10">
        <f t="shared" si="16"/>
        <v>29.016000000000002</v>
      </c>
      <c r="G52" s="10">
        <f t="shared" si="19"/>
        <v>2.6040000000000028</v>
      </c>
      <c r="H52" s="11">
        <f t="shared" si="20"/>
        <v>31.248000000000037</v>
      </c>
      <c r="I52" s="12">
        <v>0.98899999999999999</v>
      </c>
      <c r="J52" s="10">
        <f t="shared" si="17"/>
        <v>30.658999999999999</v>
      </c>
      <c r="K52" s="10">
        <f t="shared" si="21"/>
        <v>0.46499999999999986</v>
      </c>
      <c r="L52" s="11">
        <f t="shared" si="22"/>
        <v>5.5799999999999983</v>
      </c>
    </row>
    <row r="53" spans="3:12" ht="15.75" thickBot="1">
      <c r="C53" s="25">
        <v>60</v>
      </c>
      <c r="D53" s="26">
        <f t="shared" si="18"/>
        <v>5</v>
      </c>
      <c r="E53" s="15">
        <v>1</v>
      </c>
      <c r="F53" s="21">
        <f t="shared" si="16"/>
        <v>31</v>
      </c>
      <c r="G53" s="21">
        <f t="shared" si="19"/>
        <v>1.9839999999999982</v>
      </c>
      <c r="H53" s="22">
        <f t="shared" si="20"/>
        <v>23.807999999999979</v>
      </c>
      <c r="I53" s="15">
        <v>1</v>
      </c>
      <c r="J53" s="21">
        <f t="shared" si="17"/>
        <v>31</v>
      </c>
      <c r="K53" s="21">
        <f t="shared" si="21"/>
        <v>0.34100000000000108</v>
      </c>
      <c r="L53" s="22">
        <f t="shared" si="22"/>
        <v>4.092000000000013</v>
      </c>
    </row>
    <row r="54" spans="3:12" ht="15.75" thickTop="1"/>
    <row r="56" spans="3:12">
      <c r="C56" s="41" t="s">
        <v>23</v>
      </c>
    </row>
    <row r="57" spans="3:12">
      <c r="C57" s="36" t="s">
        <v>16</v>
      </c>
      <c r="D57" s="24">
        <v>60</v>
      </c>
      <c r="F57" s="36" t="s">
        <v>19</v>
      </c>
      <c r="G57" s="24">
        <f>D58*60/D57</f>
        <v>31</v>
      </c>
    </row>
    <row r="58" spans="3:12">
      <c r="C58" s="36" t="s">
        <v>17</v>
      </c>
      <c r="D58" s="24">
        <f>D36</f>
        <v>31</v>
      </c>
    </row>
  </sheetData>
  <mergeCells count="7">
    <mergeCell ref="E39:H39"/>
    <mergeCell ref="I39:L39"/>
    <mergeCell ref="E10:N10"/>
    <mergeCell ref="E4:N4"/>
    <mergeCell ref="C11:C16"/>
    <mergeCell ref="C18:C23"/>
    <mergeCell ref="E17:N17"/>
  </mergeCells>
  <pageMargins left="0.25" right="0.25" top="1" bottom="0.25" header="0" footer="0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Proracun</vt:lpstr>
      <vt:lpstr>Sheet2</vt:lpstr>
      <vt:lpstr>Sheet3</vt:lpstr>
      <vt:lpstr>HTP zavisnost</vt:lpstr>
      <vt:lpstr>ITP zavisnost</vt:lpstr>
    </vt:vector>
  </TitlesOfParts>
  <Company>Personal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Aca</dc:creator>
  <cp:lastModifiedBy>DrAgon Of KaZaMath</cp:lastModifiedBy>
  <cp:lastPrinted>2009-09-23T19:46:18Z</cp:lastPrinted>
  <dcterms:created xsi:type="dcterms:W3CDTF">2009-04-06T10:48:27Z</dcterms:created>
  <dcterms:modified xsi:type="dcterms:W3CDTF">2009-09-23T19:46:19Z</dcterms:modified>
</cp:coreProperties>
</file>